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45" windowWidth="8910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<sst xmlns="http://schemas.openxmlformats.org/spreadsheetml/2006/main" count="110" uniqueCount="96">
  <si>
    <t>受託自動車共済　　都道府県別リトン損害率一覧（平成２６年度）</t>
  </si>
  <si>
    <t>都道府県番号</t>
  </si>
  <si>
    <t>都道府県名</t>
  </si>
  <si>
    <t>組合員数</t>
  </si>
  <si>
    <t>契約台数</t>
  </si>
  <si>
    <t>支払共済金</t>
  </si>
  <si>
    <t>共済金分布比率</t>
  </si>
  <si>
    <t>共済掛金</t>
  </si>
  <si>
    <t>掛金分布比率</t>
  </si>
  <si>
    <t>リトン損害率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</si>
  <si>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</si>
  <si>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</si>
  <si>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</si>
  <si>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</si>
  <si>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</si>
  <si>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</si>
  <si>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</si>
  <si>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</si>
  <si>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</si>
  <si>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</si>
  <si>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</si>
  <si>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</si>
  <si>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</si>
  <si>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</si>
  <si>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</si>
  <si>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</si>
  <si>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</si>
  <si>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</si>
  <si>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</si>
  <si>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</si>
  <si>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</si>
  <si>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</si>
  <si>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</si>
  <si>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</si>
  <si>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</si>
  <si>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</si>
  <si>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</si>
  <si>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</si>
  <si>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</si>
  <si>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</si>
  <si>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</si>
  <si>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</si>
  <si>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</si>
  <si>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</si>
  <si>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</si>
  <si>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</si>
  <si>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</si>
  <si>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</si>
  <si>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</si>
  <si>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</si>
  <si>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</si>
  <si>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</si>
  <si>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</si>
  <si>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</si>
  <si>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</si>
  <si>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</si>
  <si>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</si>
  <si>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全代協発表</t>
  </si>
  <si>
    <t>未発表</t>
  </si>
  <si>
    <t>掛金分布比率による</t>
  </si>
  <si>
    <r>
      <t>一般管理費</t>
    </r>
    <r>
      <rPr>
        <sz val="10"/>
        <rFont val="MS PGothic"/>
        <family val="3"/>
      </rPr>
      <t>の分布</t>
    </r>
  </si>
  <si>
    <t>共済掛金原価</t>
  </si>
  <si>
    <t>⑨</t>
  </si>
  <si>
    <t>①</t>
  </si>
  <si>
    <t>②</t>
  </si>
  <si>
    <t>③</t>
  </si>
  <si>
    <t>④</t>
  </si>
  <si>
    <t>⑤</t>
  </si>
  <si>
    <t>⑥</t>
  </si>
  <si>
    <t>⑦</t>
  </si>
  <si>
    <t>⑩</t>
  </si>
  <si>
    <t>⑪</t>
  </si>
  <si>
    <t>③÷共済金合計</t>
  </si>
  <si>
    <t>⑤÷掛金合計</t>
  </si>
  <si>
    <t>⑨合計×⑥</t>
  </si>
  <si>
    <t>全代協発表の「支払共済金」「共済掛金」及び「一般経費合計」のみ使用しての計算ですのでアバウトです。</t>
  </si>
  <si>
    <t>支部が在れば</t>
  </si>
  <si>
    <t>支払われる金額</t>
  </si>
  <si>
    <t>一般管理費含まず</t>
  </si>
  <si>
    <r>
      <t>■</t>
    </r>
    <r>
      <rPr>
        <sz val="11"/>
        <rFont val="ＭＳ Ｐゴシック"/>
        <family val="3"/>
      </rPr>
      <t>は赤字の府県</t>
    </r>
  </si>
  <si>
    <r>
      <t>■</t>
    </r>
    <r>
      <rPr>
        <sz val="11"/>
        <rFont val="ＭＳ Ｐゴシック"/>
        <family val="3"/>
      </rPr>
      <t>は支部の在る処</t>
    </r>
  </si>
  <si>
    <t>⑫</t>
  </si>
  <si>
    <t>ダミー</t>
  </si>
  <si>
    <t>ダミー</t>
  </si>
  <si>
    <t>③÷⑤</t>
  </si>
  <si>
    <t>③＋⑨</t>
  </si>
  <si>
    <t>③÷⑤</t>
  </si>
  <si>
    <t>（③＋⑨）÷⑤</t>
  </si>
  <si>
    <t>⑤×４％</t>
  </si>
  <si>
    <t>（③＋⑨＋⑪）÷⑤</t>
  </si>
  <si>
    <t>（１000円）</t>
  </si>
  <si>
    <t>支部活動費（満額）を加算</t>
  </si>
  <si>
    <t>集計欄</t>
  </si>
  <si>
    <t>第１ブロック</t>
  </si>
  <si>
    <t>第２ブロック</t>
  </si>
  <si>
    <t>第３ブロック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</si>
</sst>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name val="MS PGothic"/>
      <family val="3"/>
    </font>
    <font>
      <sz val="10"/>
      <name val="MS PGothic"/>
      <family val="3"/>
    </font>
    <font>
      <sz val="11"/>
      <name val="MS PGothic"/>
      <family val="3"/>
    </font>
    <font>
      <sz val="10"/>
      <color indexed="10"/>
      <name val="MS PGothic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MS PGothic"/>
      <family val="3"/>
    </font>
    <font>
      <sz val="11"/>
      <color indexed="45"/>
      <name val="ＭＳ Ｐゴシック"/>
      <family val="3"/>
    </font>
    <font>
      <sz val="11"/>
      <color indexed="13"/>
      <name val="ＭＳ Ｐゴシック"/>
      <family val="3"/>
    </font>
    <font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8" fontId="0" fillId="0" borderId="2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38" fontId="0" fillId="0" borderId="1" xfId="0" applyNumberFormat="1" applyBorder="1" applyAlignment="1">
      <alignment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38" fontId="0" fillId="4" borderId="5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4" borderId="1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0" fontId="9" fillId="5" borderId="1" xfId="0" applyNumberFormat="1" applyFont="1" applyFill="1" applyBorder="1" applyAlignment="1">
      <alignment horizontal="center" vertical="center"/>
    </xf>
    <xf numFmtId="10" fontId="0" fillId="0" borderId="7" xfId="0" applyNumberFormat="1" applyBorder="1" applyAlignment="1">
      <alignment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38" fontId="0" fillId="4" borderId="4" xfId="0" applyNumberFormat="1" applyFill="1" applyBorder="1" applyAlignment="1">
      <alignment vertical="center"/>
    </xf>
    <xf numFmtId="10" fontId="0" fillId="4" borderId="4" xfId="0" applyNumberFormat="1" applyFill="1" applyBorder="1" applyAlignment="1">
      <alignment vertical="center"/>
    </xf>
    <xf numFmtId="49" fontId="10" fillId="3" borderId="4" xfId="0" applyNumberFormat="1" applyFont="1" applyFill="1" applyBorder="1" applyAlignment="1">
      <alignment horizontal="center" vertical="center"/>
    </xf>
    <xf numFmtId="38" fontId="0" fillId="2" borderId="1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0" xfId="0" applyNumberForma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38" fontId="6" fillId="2" borderId="1" xfId="0" applyNumberFormat="1" applyFon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 wrapText="1"/>
    </xf>
    <xf numFmtId="176" fontId="0" fillId="4" borderId="2" xfId="0" applyNumberFormat="1" applyFill="1" applyBorder="1" applyAlignment="1">
      <alignment vertical="center"/>
    </xf>
    <xf numFmtId="38" fontId="0" fillId="6" borderId="1" xfId="0" applyNumberFormat="1" applyFill="1" applyBorder="1" applyAlignment="1">
      <alignment vertical="center"/>
    </xf>
    <xf numFmtId="176" fontId="0" fillId="6" borderId="2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0" fontId="0" fillId="4" borderId="7" xfId="0" applyNumberFormat="1" applyFill="1" applyBorder="1" applyAlignment="1">
      <alignment vertical="center"/>
    </xf>
    <xf numFmtId="38" fontId="0" fillId="4" borderId="1" xfId="0" applyNumberFormat="1" applyFill="1" applyBorder="1" applyAlignment="1">
      <alignment vertical="center"/>
    </xf>
    <xf numFmtId="38" fontId="0" fillId="7" borderId="1" xfId="0" applyNumberFormat="1" applyFill="1" applyBorder="1" applyAlignment="1">
      <alignment vertical="center"/>
    </xf>
    <xf numFmtId="38" fontId="0" fillId="2" borderId="1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3" borderId="1" xfId="0" applyFill="1" applyBorder="1" applyAlignment="1">
      <alignment horizontal="center" vertical="center"/>
    </xf>
    <xf numFmtId="38" fontId="0" fillId="4" borderId="2" xfId="0" applyNumberFormat="1" applyFill="1" applyBorder="1" applyAlignment="1">
      <alignment vertical="center"/>
    </xf>
    <xf numFmtId="10" fontId="0" fillId="4" borderId="2" xfId="0" applyNumberFormat="1" applyFill="1" applyBorder="1" applyAlignment="1">
      <alignment vertical="center"/>
    </xf>
    <xf numFmtId="38" fontId="6" fillId="4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6.00390625" style="1" customWidth="1"/>
    <col min="2" max="2" width="12.625" style="1" customWidth="1"/>
    <col min="3" max="4" width="12.625" style="0" customWidth="1"/>
    <col min="5" max="5" width="11.375" style="0" hidden="1" customWidth="1"/>
    <col min="6" max="7" width="13.625" style="0" customWidth="1"/>
    <col min="8" max="8" width="13.625" style="0" hidden="1" customWidth="1"/>
    <col min="9" max="11" width="13.625" style="0" customWidth="1"/>
    <col min="12" max="12" width="17.375" style="0" customWidth="1"/>
    <col min="13" max="13" width="17.375" style="0" hidden="1" customWidth="1"/>
    <col min="14" max="14" width="17.375" style="0" customWidth="1"/>
    <col min="15" max="15" width="17.75390625" style="0" customWidth="1"/>
    <col min="16" max="16" width="17.375" style="0" customWidth="1"/>
    <col min="17" max="17" width="20.125" style="0" bestFit="1" customWidth="1"/>
  </cols>
  <sheetData>
    <row r="1" spans="2:16" ht="17.25">
      <c r="B1" s="40" t="s">
        <v>0</v>
      </c>
      <c r="C1" s="40"/>
      <c r="D1" s="40"/>
      <c r="E1" s="40"/>
      <c r="F1" s="40"/>
      <c r="G1" s="41"/>
      <c r="H1" s="42"/>
      <c r="I1" s="42"/>
      <c r="J1" s="42"/>
      <c r="K1" s="2"/>
      <c r="L1" s="3"/>
      <c r="M1" s="3"/>
      <c r="N1" s="3"/>
      <c r="O1" s="3"/>
      <c r="P1" s="3"/>
    </row>
    <row r="2" spans="3:16" ht="13.5">
      <c r="C2" s="1"/>
      <c r="D2" s="43" t="s">
        <v>75</v>
      </c>
      <c r="E2" s="44"/>
      <c r="F2" s="44"/>
      <c r="G2" s="45"/>
      <c r="H2" s="44"/>
      <c r="I2" s="44"/>
      <c r="J2" s="45"/>
      <c r="K2" s="45"/>
      <c r="L2" s="3"/>
      <c r="M2" s="3"/>
      <c r="N2" s="3"/>
      <c r="O2" s="3"/>
      <c r="P2" s="3"/>
    </row>
    <row r="3" spans="3:17" ht="13.5">
      <c r="C3" s="1"/>
      <c r="D3" s="1"/>
      <c r="G3" s="4"/>
      <c r="J3" s="4"/>
      <c r="K3" s="49"/>
      <c r="L3" s="3"/>
      <c r="M3" s="3"/>
      <c r="N3" s="3"/>
      <c r="O3" s="49" t="s">
        <v>79</v>
      </c>
      <c r="P3" s="50" t="s">
        <v>80</v>
      </c>
      <c r="Q3" s="49" t="s">
        <v>79</v>
      </c>
    </row>
    <row r="4" spans="3:17" s="21" customFormat="1" ht="13.5">
      <c r="C4" s="22" t="s">
        <v>63</v>
      </c>
      <c r="D4" s="22" t="s">
        <v>64</v>
      </c>
      <c r="E4" s="22" t="s">
        <v>65</v>
      </c>
      <c r="F4" s="22" t="s">
        <v>65</v>
      </c>
      <c r="G4" s="23" t="s">
        <v>66</v>
      </c>
      <c r="H4" s="22" t="s">
        <v>67</v>
      </c>
      <c r="I4" s="22" t="s">
        <v>67</v>
      </c>
      <c r="J4" s="23" t="s">
        <v>68</v>
      </c>
      <c r="K4" s="23" t="s">
        <v>69</v>
      </c>
      <c r="L4" s="22" t="s">
        <v>62</v>
      </c>
      <c r="M4" s="22"/>
      <c r="N4" s="22" t="s">
        <v>81</v>
      </c>
      <c r="O4" s="22" t="s">
        <v>70</v>
      </c>
      <c r="P4" s="22" t="s">
        <v>71</v>
      </c>
      <c r="Q4" s="22" t="s">
        <v>71</v>
      </c>
    </row>
    <row r="5" spans="3:17" s="24" customFormat="1" ht="14.25" customHeight="1">
      <c r="C5" s="25"/>
      <c r="D5" s="25"/>
      <c r="E5" s="25"/>
      <c r="F5" s="51" t="s">
        <v>82</v>
      </c>
      <c r="G5" s="26" t="s">
        <v>72</v>
      </c>
      <c r="H5" s="25"/>
      <c r="I5" s="51" t="s">
        <v>83</v>
      </c>
      <c r="J5" s="26" t="s">
        <v>73</v>
      </c>
      <c r="K5" s="26" t="s">
        <v>84</v>
      </c>
      <c r="L5" s="25" t="s">
        <v>74</v>
      </c>
      <c r="M5" s="25" t="s">
        <v>85</v>
      </c>
      <c r="N5" s="25" t="s">
        <v>86</v>
      </c>
      <c r="O5" s="25" t="s">
        <v>87</v>
      </c>
      <c r="P5" s="25" t="s">
        <v>88</v>
      </c>
      <c r="Q5" s="25" t="s">
        <v>89</v>
      </c>
    </row>
    <row r="6" spans="1:17" s="1" customFormat="1" ht="13.5">
      <c r="A6" s="36" t="s">
        <v>1</v>
      </c>
      <c r="B6" s="46" t="s">
        <v>2</v>
      </c>
      <c r="C6" s="13" t="s">
        <v>3</v>
      </c>
      <c r="D6" s="13" t="s">
        <v>4</v>
      </c>
      <c r="E6" s="14" t="s">
        <v>5</v>
      </c>
      <c r="F6" s="14" t="s">
        <v>5</v>
      </c>
      <c r="G6" s="46" t="s">
        <v>6</v>
      </c>
      <c r="H6" s="14" t="s">
        <v>7</v>
      </c>
      <c r="I6" s="14" t="s">
        <v>7</v>
      </c>
      <c r="J6" s="46" t="s">
        <v>8</v>
      </c>
      <c r="K6" s="14" t="s">
        <v>9</v>
      </c>
      <c r="L6" s="13" t="s">
        <v>59</v>
      </c>
      <c r="M6" s="13"/>
      <c r="N6" s="13" t="s">
        <v>61</v>
      </c>
      <c r="O6" s="13" t="s">
        <v>61</v>
      </c>
      <c r="P6" s="13" t="s">
        <v>76</v>
      </c>
      <c r="Q6" s="13" t="s">
        <v>61</v>
      </c>
    </row>
    <row r="7" spans="1:17" s="1" customFormat="1" ht="13.5">
      <c r="A7" s="37"/>
      <c r="B7" s="47"/>
      <c r="C7" s="16" t="s">
        <v>58</v>
      </c>
      <c r="D7" s="16" t="s">
        <v>58</v>
      </c>
      <c r="E7" s="15" t="s">
        <v>57</v>
      </c>
      <c r="F7" s="28" t="s">
        <v>57</v>
      </c>
      <c r="G7" s="48"/>
      <c r="H7" s="28" t="s">
        <v>57</v>
      </c>
      <c r="I7" s="28" t="s">
        <v>57</v>
      </c>
      <c r="J7" s="47"/>
      <c r="K7" s="15" t="s">
        <v>57</v>
      </c>
      <c r="L7" s="16" t="s">
        <v>60</v>
      </c>
      <c r="M7" s="16"/>
      <c r="N7" s="16" t="s">
        <v>78</v>
      </c>
      <c r="O7" s="16" t="s">
        <v>90</v>
      </c>
      <c r="P7" s="31" t="s">
        <v>77</v>
      </c>
      <c r="Q7" s="16" t="s">
        <v>91</v>
      </c>
    </row>
    <row r="8" spans="1:17" ht="13.5">
      <c r="A8" s="5">
        <v>1</v>
      </c>
      <c r="B8" s="7" t="s">
        <v>10</v>
      </c>
      <c r="C8" s="8"/>
      <c r="D8" s="8"/>
      <c r="E8" s="10">
        <v>25045590</v>
      </c>
      <c r="F8" s="10"/>
      <c r="G8" s="6">
        <f>$E8/$E$55</f>
        <v>0.031520519199047095</v>
      </c>
      <c r="H8" s="10">
        <v>46708880</v>
      </c>
      <c r="I8" s="10"/>
      <c r="J8" s="27">
        <f>$H8/$H$55</f>
        <v>0.03672570189743599</v>
      </c>
      <c r="K8" s="52">
        <f>$E8/$H8</f>
        <v>0.5362061774977264</v>
      </c>
      <c r="L8" s="12">
        <f>$L$55*$J8</f>
        <v>16692990.979519263</v>
      </c>
      <c r="M8" s="12">
        <f>$E8+$L8</f>
        <v>41738580.97951926</v>
      </c>
      <c r="N8" s="12">
        <f>$E8/$H8*1000</f>
        <v>536.2061774977263</v>
      </c>
      <c r="O8" s="12">
        <f>$M8/$H8*1000</f>
        <v>893.5898480014777</v>
      </c>
      <c r="P8" s="53">
        <f>$H8*0.04</f>
        <v>1868355.2</v>
      </c>
      <c r="Q8" s="32">
        <f>($M8+$P8)/$H8*1000</f>
        <v>933.5898480014778</v>
      </c>
    </row>
    <row r="9" spans="1:17" ht="13.5">
      <c r="A9" s="5">
        <v>2</v>
      </c>
      <c r="B9" s="9" t="s">
        <v>11</v>
      </c>
      <c r="C9" s="8"/>
      <c r="D9" s="8"/>
      <c r="E9" s="10">
        <v>4356762</v>
      </c>
      <c r="F9" s="10"/>
      <c r="G9" s="6">
        <f aca="true" t="shared" si="0" ref="G9:G54">$E9/$E$55</f>
        <v>0.005483097034914283</v>
      </c>
      <c r="H9" s="10">
        <v>18690900</v>
      </c>
      <c r="I9" s="10"/>
      <c r="J9" s="27">
        <f aca="true" t="shared" si="1" ref="J9:J55">$H9/$H$55</f>
        <v>0.014696058256905035</v>
      </c>
      <c r="K9" s="54">
        <f aca="true" t="shared" si="2" ref="K9:K55">$E9/$H9</f>
        <v>0.23309535656388938</v>
      </c>
      <c r="L9" s="12">
        <f aca="true" t="shared" si="3" ref="L9:L55">$L$55*$J9</f>
        <v>6679822.4470185675</v>
      </c>
      <c r="M9" s="12">
        <f aca="true" t="shared" si="4" ref="M9:M55">$E9+$L9</f>
        <v>11036584.447018567</v>
      </c>
      <c r="N9" s="12">
        <f aca="true" t="shared" si="5" ref="N9:N55">$E9/$H9*1000</f>
        <v>233.0953565638894</v>
      </c>
      <c r="O9" s="12">
        <f aca="true" t="shared" si="6" ref="O9:O55">$M9/$H9*1000</f>
        <v>590.4790270676408</v>
      </c>
      <c r="P9" s="55">
        <f aca="true" t="shared" si="7" ref="P9:P56">$H9*0.04</f>
        <v>747636</v>
      </c>
      <c r="Q9" s="12"/>
    </row>
    <row r="10" spans="1:17" ht="13.5">
      <c r="A10" s="5">
        <v>3</v>
      </c>
      <c r="B10" s="9" t="s">
        <v>12</v>
      </c>
      <c r="C10" s="8"/>
      <c r="D10" s="8"/>
      <c r="E10" s="10">
        <v>3499711</v>
      </c>
      <c r="F10" s="10"/>
      <c r="G10" s="6">
        <f t="shared" si="0"/>
        <v>0.004404476307669986</v>
      </c>
      <c r="H10" s="10">
        <v>8402970</v>
      </c>
      <c r="I10" s="10"/>
      <c r="J10" s="27">
        <f t="shared" si="1"/>
        <v>0.006606987178307374</v>
      </c>
      <c r="K10" s="52">
        <f t="shared" si="2"/>
        <v>0.4164850047066692</v>
      </c>
      <c r="L10" s="12">
        <f t="shared" si="3"/>
        <v>3003084.261732908</v>
      </c>
      <c r="M10" s="12">
        <f t="shared" si="4"/>
        <v>6502795.261732908</v>
      </c>
      <c r="N10" s="12">
        <f t="shared" si="5"/>
        <v>416.4850047066692</v>
      </c>
      <c r="O10" s="12">
        <f t="shared" si="6"/>
        <v>773.8686752104205</v>
      </c>
      <c r="P10" s="55">
        <f t="shared" si="7"/>
        <v>336118.8</v>
      </c>
      <c r="Q10" s="12"/>
    </row>
    <row r="11" spans="1:17" ht="13.5">
      <c r="A11" s="5">
        <v>4</v>
      </c>
      <c r="B11" s="9" t="s">
        <v>13</v>
      </c>
      <c r="C11" s="8"/>
      <c r="D11" s="8"/>
      <c r="E11" s="10">
        <v>19413283</v>
      </c>
      <c r="F11" s="10"/>
      <c r="G11" s="6">
        <f t="shared" si="0"/>
        <v>0.02443211597403114</v>
      </c>
      <c r="H11" s="10">
        <v>33851040</v>
      </c>
      <c r="I11" s="10"/>
      <c r="J11" s="27">
        <f t="shared" si="1"/>
        <v>0.026615992589806944</v>
      </c>
      <c r="K11" s="52">
        <f t="shared" si="2"/>
        <v>0.5734914791391934</v>
      </c>
      <c r="L11" s="12">
        <f t="shared" si="3"/>
        <v>12097808.925569309</v>
      </c>
      <c r="M11" s="12">
        <f t="shared" si="4"/>
        <v>31511091.92556931</v>
      </c>
      <c r="N11" s="12">
        <f t="shared" si="5"/>
        <v>573.4914791391934</v>
      </c>
      <c r="O11" s="12">
        <f t="shared" si="6"/>
        <v>930.8751496429448</v>
      </c>
      <c r="P11" s="55">
        <f t="shared" si="7"/>
        <v>1354041.6</v>
      </c>
      <c r="Q11" s="12"/>
    </row>
    <row r="12" spans="1:17" ht="13.5">
      <c r="A12" s="5">
        <v>5</v>
      </c>
      <c r="B12" s="9" t="s">
        <v>14</v>
      </c>
      <c r="C12" s="8"/>
      <c r="D12" s="8"/>
      <c r="E12" s="10">
        <v>4090223</v>
      </c>
      <c r="F12" s="10"/>
      <c r="G12" s="6">
        <f t="shared" si="0"/>
        <v>0.005147650847909114</v>
      </c>
      <c r="H12" s="10">
        <v>22944300</v>
      </c>
      <c r="I12" s="10"/>
      <c r="J12" s="27">
        <f t="shared" si="1"/>
        <v>0.018040370953988635</v>
      </c>
      <c r="K12" s="54">
        <f t="shared" si="2"/>
        <v>0.17826749998910404</v>
      </c>
      <c r="L12" s="12">
        <f t="shared" si="3"/>
        <v>8199918.151139223</v>
      </c>
      <c r="M12" s="12">
        <f t="shared" si="4"/>
        <v>12290141.151139222</v>
      </c>
      <c r="N12" s="12">
        <f t="shared" si="5"/>
        <v>178.26749998910404</v>
      </c>
      <c r="O12" s="12">
        <f t="shared" si="6"/>
        <v>535.6511704928554</v>
      </c>
      <c r="P12" s="55">
        <f t="shared" si="7"/>
        <v>917772</v>
      </c>
      <c r="Q12" s="12"/>
    </row>
    <row r="13" spans="1:17" ht="13.5">
      <c r="A13" s="5">
        <v>6</v>
      </c>
      <c r="B13" s="9" t="s">
        <v>15</v>
      </c>
      <c r="C13" s="8"/>
      <c r="D13" s="8"/>
      <c r="E13" s="10">
        <v>10566917</v>
      </c>
      <c r="F13" s="10"/>
      <c r="G13" s="6">
        <f t="shared" si="0"/>
        <v>0.013298736830445485</v>
      </c>
      <c r="H13" s="10">
        <v>24910320</v>
      </c>
      <c r="I13" s="10"/>
      <c r="J13" s="27">
        <f t="shared" si="1"/>
        <v>0.019586189745712974</v>
      </c>
      <c r="K13" s="52">
        <f t="shared" si="2"/>
        <v>0.42419836437267766</v>
      </c>
      <c r="L13" s="12">
        <f t="shared" si="3"/>
        <v>8902541.595023008</v>
      </c>
      <c r="M13" s="12">
        <f t="shared" si="4"/>
        <v>19469458.595023006</v>
      </c>
      <c r="N13" s="12">
        <f t="shared" si="5"/>
        <v>424.19836437267764</v>
      </c>
      <c r="O13" s="12">
        <f t="shared" si="6"/>
        <v>781.582034876429</v>
      </c>
      <c r="P13" s="55">
        <f t="shared" si="7"/>
        <v>996412.8</v>
      </c>
      <c r="Q13" s="12"/>
    </row>
    <row r="14" spans="1:17" ht="13.5">
      <c r="A14" s="5">
        <v>7</v>
      </c>
      <c r="B14" s="9" t="s">
        <v>16</v>
      </c>
      <c r="C14" s="8"/>
      <c r="D14" s="8"/>
      <c r="E14" s="10">
        <v>17641992</v>
      </c>
      <c r="F14" s="10"/>
      <c r="G14" s="6">
        <f t="shared" si="0"/>
        <v>0.022202900692115272</v>
      </c>
      <c r="H14" s="10">
        <v>32875880</v>
      </c>
      <c r="I14" s="10"/>
      <c r="J14" s="27">
        <f t="shared" si="1"/>
        <v>0.025849255398456953</v>
      </c>
      <c r="K14" s="52">
        <f t="shared" si="2"/>
        <v>0.5366241755353773</v>
      </c>
      <c r="L14" s="12">
        <f t="shared" si="3"/>
        <v>11749302.66544087</v>
      </c>
      <c r="M14" s="12">
        <f t="shared" si="4"/>
        <v>29391294.665440872</v>
      </c>
      <c r="N14" s="12">
        <f t="shared" si="5"/>
        <v>536.6241755353774</v>
      </c>
      <c r="O14" s="12">
        <f t="shared" si="6"/>
        <v>894.0078460391287</v>
      </c>
      <c r="P14" s="55">
        <f t="shared" si="7"/>
        <v>1315035.2</v>
      </c>
      <c r="Q14" s="12"/>
    </row>
    <row r="15" spans="1:17" ht="13.5">
      <c r="A15" s="5">
        <v>8</v>
      </c>
      <c r="B15" s="9" t="s">
        <v>17</v>
      </c>
      <c r="C15" s="8"/>
      <c r="D15" s="8"/>
      <c r="E15" s="10">
        <v>53861957</v>
      </c>
      <c r="F15" s="10"/>
      <c r="G15" s="6">
        <f t="shared" si="0"/>
        <v>0.06778665823870586</v>
      </c>
      <c r="H15" s="10">
        <v>88857459</v>
      </c>
      <c r="I15" s="10"/>
      <c r="J15" s="27">
        <f t="shared" si="1"/>
        <v>0.06986578463447723</v>
      </c>
      <c r="K15" s="52">
        <f t="shared" si="2"/>
        <v>0.6061613465674277</v>
      </c>
      <c r="L15" s="12">
        <f t="shared" si="3"/>
        <v>31756204.849056598</v>
      </c>
      <c r="M15" s="12">
        <f t="shared" si="4"/>
        <v>85618161.8490566</v>
      </c>
      <c r="N15" s="12">
        <f t="shared" si="5"/>
        <v>606.1613465674277</v>
      </c>
      <c r="O15" s="12">
        <f t="shared" si="6"/>
        <v>963.5450170711791</v>
      </c>
      <c r="P15" s="55">
        <f t="shared" si="7"/>
        <v>3554298.36</v>
      </c>
      <c r="Q15" s="12"/>
    </row>
    <row r="16" spans="1:17" ht="13.5">
      <c r="A16" s="5">
        <v>9</v>
      </c>
      <c r="B16" s="9" t="s">
        <v>18</v>
      </c>
      <c r="C16" s="8"/>
      <c r="D16" s="8"/>
      <c r="E16" s="10">
        <v>44949007</v>
      </c>
      <c r="F16" s="10"/>
      <c r="G16" s="6">
        <f t="shared" si="0"/>
        <v>0.05656948141854923</v>
      </c>
      <c r="H16" s="10">
        <v>49143030</v>
      </c>
      <c r="I16" s="10"/>
      <c r="J16" s="27">
        <f t="shared" si="1"/>
        <v>0.038639596370470757</v>
      </c>
      <c r="K16" s="56">
        <f t="shared" si="2"/>
        <v>0.914656808910643</v>
      </c>
      <c r="L16" s="12">
        <f t="shared" si="3"/>
        <v>17562916.44107597</v>
      </c>
      <c r="M16" s="12">
        <f t="shared" si="4"/>
        <v>62511923.441075966</v>
      </c>
      <c r="N16" s="12">
        <f t="shared" si="5"/>
        <v>914.656808910643</v>
      </c>
      <c r="O16" s="57">
        <f t="shared" si="6"/>
        <v>1272.0404794143944</v>
      </c>
      <c r="P16" s="55">
        <f t="shared" si="7"/>
        <v>1965721.2</v>
      </c>
      <c r="Q16" s="12"/>
    </row>
    <row r="17" spans="1:17" ht="13.5">
      <c r="A17" s="5">
        <v>10</v>
      </c>
      <c r="B17" s="7" t="s">
        <v>19</v>
      </c>
      <c r="C17" s="8"/>
      <c r="D17" s="8"/>
      <c r="E17" s="10">
        <v>36797021</v>
      </c>
      <c r="F17" s="10"/>
      <c r="G17" s="6">
        <f t="shared" si="0"/>
        <v>0.04630999736473524</v>
      </c>
      <c r="H17" s="10">
        <v>57524010</v>
      </c>
      <c r="I17" s="10"/>
      <c r="J17" s="27">
        <f t="shared" si="1"/>
        <v>0.045229293513463116</v>
      </c>
      <c r="K17" s="56">
        <f t="shared" si="2"/>
        <v>0.639681082733975</v>
      </c>
      <c r="L17" s="12">
        <f t="shared" si="3"/>
        <v>20558141.8358945</v>
      </c>
      <c r="M17" s="12">
        <f t="shared" si="4"/>
        <v>57355162.835894495</v>
      </c>
      <c r="N17" s="12">
        <f t="shared" si="5"/>
        <v>639.6810827339749</v>
      </c>
      <c r="O17" s="12">
        <f t="shared" si="6"/>
        <v>997.0647532377262</v>
      </c>
      <c r="P17" s="53">
        <f t="shared" si="7"/>
        <v>2300960.4</v>
      </c>
      <c r="Q17" s="57">
        <f>($M17+$P17)/$H17*1000</f>
        <v>1037.064753237726</v>
      </c>
    </row>
    <row r="18" spans="1:17" ht="13.5">
      <c r="A18" s="5">
        <v>11</v>
      </c>
      <c r="B18" s="9" t="s">
        <v>20</v>
      </c>
      <c r="C18" s="8"/>
      <c r="D18" s="8"/>
      <c r="E18" s="10">
        <v>41682336</v>
      </c>
      <c r="F18" s="10"/>
      <c r="G18" s="6">
        <f t="shared" si="0"/>
        <v>0.05245829194477479</v>
      </c>
      <c r="H18" s="10">
        <v>41877340</v>
      </c>
      <c r="I18" s="10"/>
      <c r="J18" s="27">
        <f t="shared" si="1"/>
        <v>0.032926816166381476</v>
      </c>
      <c r="K18" s="56">
        <f t="shared" si="2"/>
        <v>0.9953434482705922</v>
      </c>
      <c r="L18" s="12">
        <f t="shared" si="3"/>
        <v>14966277.480133569</v>
      </c>
      <c r="M18" s="12">
        <f t="shared" si="4"/>
        <v>56648613.48013357</v>
      </c>
      <c r="N18" s="12">
        <f t="shared" si="5"/>
        <v>995.3434482705921</v>
      </c>
      <c r="O18" s="57">
        <f t="shared" si="6"/>
        <v>1352.7271187743438</v>
      </c>
      <c r="P18" s="55">
        <f t="shared" si="7"/>
        <v>1675093.6</v>
      </c>
      <c r="Q18" s="12"/>
    </row>
    <row r="19" spans="1:17" ht="13.5">
      <c r="A19" s="5">
        <v>12</v>
      </c>
      <c r="B19" s="9" t="s">
        <v>21</v>
      </c>
      <c r="C19" s="8"/>
      <c r="D19" s="8"/>
      <c r="E19" s="10">
        <v>32949287</v>
      </c>
      <c r="F19" s="10"/>
      <c r="G19" s="6">
        <f t="shared" si="0"/>
        <v>0.04146752516025428</v>
      </c>
      <c r="H19" s="10">
        <v>52505220</v>
      </c>
      <c r="I19" s="10"/>
      <c r="J19" s="27">
        <f t="shared" si="1"/>
        <v>0.04128317908242061</v>
      </c>
      <c r="K19" s="56">
        <f t="shared" si="2"/>
        <v>0.6275430709556117</v>
      </c>
      <c r="L19" s="12">
        <f t="shared" si="3"/>
        <v>18764508.244206976</v>
      </c>
      <c r="M19" s="12">
        <f t="shared" si="4"/>
        <v>51713795.24420698</v>
      </c>
      <c r="N19" s="12">
        <f t="shared" si="5"/>
        <v>627.5430709556117</v>
      </c>
      <c r="O19" s="12">
        <f t="shared" si="6"/>
        <v>984.9267414593631</v>
      </c>
      <c r="P19" s="55">
        <f t="shared" si="7"/>
        <v>2100208.8</v>
      </c>
      <c r="Q19" s="12"/>
    </row>
    <row r="20" spans="1:17" ht="13.5">
      <c r="A20" s="5">
        <v>13</v>
      </c>
      <c r="B20" s="9" t="s">
        <v>22</v>
      </c>
      <c r="C20" s="8"/>
      <c r="D20" s="8"/>
      <c r="E20" s="10">
        <v>11317206</v>
      </c>
      <c r="F20" s="10"/>
      <c r="G20" s="6">
        <f t="shared" si="0"/>
        <v>0.014242994834722241</v>
      </c>
      <c r="H20" s="10">
        <v>18496070</v>
      </c>
      <c r="I20" s="10"/>
      <c r="J20" s="27">
        <f t="shared" si="1"/>
        <v>0.014542869644789362</v>
      </c>
      <c r="K20" s="52">
        <f t="shared" si="2"/>
        <v>0.6118708460770315</v>
      </c>
      <c r="L20" s="12">
        <f t="shared" si="3"/>
        <v>6610193.386494321</v>
      </c>
      <c r="M20" s="12">
        <f t="shared" si="4"/>
        <v>17927399.38649432</v>
      </c>
      <c r="N20" s="12">
        <f t="shared" si="5"/>
        <v>611.8708460770315</v>
      </c>
      <c r="O20" s="12">
        <f t="shared" si="6"/>
        <v>969.2545165807828</v>
      </c>
      <c r="P20" s="55">
        <f t="shared" si="7"/>
        <v>739842.8</v>
      </c>
      <c r="Q20" s="12"/>
    </row>
    <row r="21" spans="1:17" ht="13.5">
      <c r="A21" s="5">
        <v>14</v>
      </c>
      <c r="B21" s="9" t="s">
        <v>23</v>
      </c>
      <c r="C21" s="8"/>
      <c r="D21" s="8"/>
      <c r="E21" s="10">
        <v>9616179</v>
      </c>
      <c r="F21" s="10"/>
      <c r="G21" s="6">
        <f t="shared" si="0"/>
        <v>0.012102208604028634</v>
      </c>
      <c r="H21" s="10">
        <v>13128320</v>
      </c>
      <c r="I21" s="10"/>
      <c r="J21" s="27">
        <f t="shared" si="1"/>
        <v>0.01032237910080796</v>
      </c>
      <c r="K21" s="56">
        <f t="shared" si="2"/>
        <v>0.7324759756008385</v>
      </c>
      <c r="L21" s="12">
        <f t="shared" si="3"/>
        <v>4691847.1891478095</v>
      </c>
      <c r="M21" s="12">
        <f t="shared" si="4"/>
        <v>14308026.18914781</v>
      </c>
      <c r="N21" s="12">
        <f t="shared" si="5"/>
        <v>732.4759756008385</v>
      </c>
      <c r="O21" s="57">
        <f t="shared" si="6"/>
        <v>1089.85964610459</v>
      </c>
      <c r="P21" s="55">
        <f t="shared" si="7"/>
        <v>525132.8</v>
      </c>
      <c r="Q21" s="12"/>
    </row>
    <row r="22" spans="1:17" ht="13.5">
      <c r="A22" s="5">
        <v>15</v>
      </c>
      <c r="B22" s="7" t="s">
        <v>24</v>
      </c>
      <c r="C22" s="8"/>
      <c r="D22" s="8"/>
      <c r="E22" s="10">
        <v>12030828</v>
      </c>
      <c r="F22" s="10"/>
      <c r="G22" s="6">
        <f t="shared" si="0"/>
        <v>0.01514110647640696</v>
      </c>
      <c r="H22" s="10">
        <v>38114700</v>
      </c>
      <c r="I22" s="10"/>
      <c r="J22" s="27">
        <f t="shared" si="1"/>
        <v>0.02996837239750137</v>
      </c>
      <c r="K22" s="52">
        <f t="shared" si="2"/>
        <v>0.31564797833906605</v>
      </c>
      <c r="L22" s="12">
        <f t="shared" si="3"/>
        <v>13621571.386149334</v>
      </c>
      <c r="M22" s="12">
        <f t="shared" si="4"/>
        <v>25652399.386149332</v>
      </c>
      <c r="N22" s="12">
        <f t="shared" si="5"/>
        <v>315.64797833906607</v>
      </c>
      <c r="O22" s="12">
        <f t="shared" si="6"/>
        <v>673.0316488428174</v>
      </c>
      <c r="P22" s="53">
        <f t="shared" si="7"/>
        <v>1524588</v>
      </c>
      <c r="Q22" s="12">
        <f>($M22+$P22)/$H22*1000</f>
        <v>713.0316488428174</v>
      </c>
    </row>
    <row r="23" spans="1:17" ht="13.5">
      <c r="A23" s="5">
        <v>16</v>
      </c>
      <c r="B23" s="9" t="s">
        <v>25</v>
      </c>
      <c r="C23" s="8"/>
      <c r="D23" s="8"/>
      <c r="E23" s="10">
        <v>6808462</v>
      </c>
      <c r="F23" s="10"/>
      <c r="G23" s="6">
        <f t="shared" si="0"/>
        <v>0.0085686245437613</v>
      </c>
      <c r="H23" s="10">
        <v>16715110</v>
      </c>
      <c r="I23" s="10"/>
      <c r="J23" s="27">
        <f t="shared" si="1"/>
        <v>0.013142557625934328</v>
      </c>
      <c r="K23" s="52">
        <f t="shared" si="2"/>
        <v>0.4073237926642421</v>
      </c>
      <c r="L23" s="12">
        <f t="shared" si="3"/>
        <v>5973707.36467396</v>
      </c>
      <c r="M23" s="12">
        <f t="shared" si="4"/>
        <v>12782169.364673961</v>
      </c>
      <c r="N23" s="12">
        <f t="shared" si="5"/>
        <v>407.32379266424215</v>
      </c>
      <c r="O23" s="12">
        <f t="shared" si="6"/>
        <v>764.7074631679935</v>
      </c>
      <c r="P23" s="55">
        <f t="shared" si="7"/>
        <v>668604.4</v>
      </c>
      <c r="Q23" s="12"/>
    </row>
    <row r="24" spans="1:17" ht="13.5">
      <c r="A24" s="5">
        <v>17</v>
      </c>
      <c r="B24" s="9" t="s">
        <v>26</v>
      </c>
      <c r="C24" s="8"/>
      <c r="D24" s="8"/>
      <c r="E24" s="10">
        <v>11899892</v>
      </c>
      <c r="F24" s="10"/>
      <c r="G24" s="6">
        <f t="shared" si="0"/>
        <v>0.014976320152673065</v>
      </c>
      <c r="H24" s="10">
        <v>26763710</v>
      </c>
      <c r="I24" s="10"/>
      <c r="J24" s="27">
        <f t="shared" si="1"/>
        <v>0.02104345116237912</v>
      </c>
      <c r="K24" s="52">
        <f t="shared" si="2"/>
        <v>0.44462789351700494</v>
      </c>
      <c r="L24" s="12">
        <f t="shared" si="3"/>
        <v>9564912.916097958</v>
      </c>
      <c r="M24" s="12">
        <f t="shared" si="4"/>
        <v>21464804.916097958</v>
      </c>
      <c r="N24" s="12">
        <f t="shared" si="5"/>
        <v>444.62789351700496</v>
      </c>
      <c r="O24" s="12">
        <f t="shared" si="6"/>
        <v>802.0115640207564</v>
      </c>
      <c r="P24" s="55">
        <f t="shared" si="7"/>
        <v>1070548.4</v>
      </c>
      <c r="Q24" s="12"/>
    </row>
    <row r="25" spans="1:17" ht="13.5">
      <c r="A25" s="5">
        <v>18</v>
      </c>
      <c r="B25" s="9" t="s">
        <v>27</v>
      </c>
      <c r="C25" s="8"/>
      <c r="D25" s="8"/>
      <c r="E25" s="10">
        <v>41549644</v>
      </c>
      <c r="F25" s="10"/>
      <c r="G25" s="6">
        <f t="shared" si="0"/>
        <v>0.052291295649875766</v>
      </c>
      <c r="H25" s="10">
        <v>35602168</v>
      </c>
      <c r="I25" s="10"/>
      <c r="J25" s="27">
        <f t="shared" si="1"/>
        <v>0.027992848658979514</v>
      </c>
      <c r="K25" s="56">
        <f t="shared" si="2"/>
        <v>1.1670537591980354</v>
      </c>
      <c r="L25" s="12">
        <f t="shared" si="3"/>
        <v>12723633.477731202</v>
      </c>
      <c r="M25" s="12">
        <f t="shared" si="4"/>
        <v>54273277.4777312</v>
      </c>
      <c r="N25" s="12">
        <f t="shared" si="5"/>
        <v>1167.0537591980356</v>
      </c>
      <c r="O25" s="57">
        <f>$M25/$H25*1000</f>
        <v>1524.4374297017866</v>
      </c>
      <c r="P25" s="55">
        <f t="shared" si="7"/>
        <v>1424086.72</v>
      </c>
      <c r="Q25" s="12"/>
    </row>
    <row r="26" spans="1:17" ht="13.5">
      <c r="A26" s="5">
        <v>19</v>
      </c>
      <c r="B26" s="9" t="s">
        <v>28</v>
      </c>
      <c r="C26" s="8"/>
      <c r="D26" s="8"/>
      <c r="E26" s="10">
        <v>10785221</v>
      </c>
      <c r="F26" s="10"/>
      <c r="G26" s="6">
        <f t="shared" si="0"/>
        <v>0.013573478029324362</v>
      </c>
      <c r="H26" s="10">
        <v>15450000</v>
      </c>
      <c r="I26" s="10"/>
      <c r="J26" s="27">
        <f t="shared" si="1"/>
        <v>0.012147842001679041</v>
      </c>
      <c r="K26" s="56">
        <f t="shared" si="2"/>
        <v>0.6980725566343042</v>
      </c>
      <c r="L26" s="12">
        <f t="shared" si="3"/>
        <v>5521577.709282959</v>
      </c>
      <c r="M26" s="12">
        <f t="shared" si="4"/>
        <v>16306798.709282959</v>
      </c>
      <c r="N26" s="12">
        <f t="shared" si="5"/>
        <v>698.0725566343042</v>
      </c>
      <c r="O26" s="57">
        <f t="shared" si="6"/>
        <v>1055.4562271380557</v>
      </c>
      <c r="P26" s="55">
        <f t="shared" si="7"/>
        <v>618000</v>
      </c>
      <c r="Q26" s="12"/>
    </row>
    <row r="27" spans="1:17" ht="13.5">
      <c r="A27" s="5">
        <v>20</v>
      </c>
      <c r="B27" s="7" t="s">
        <v>29</v>
      </c>
      <c r="C27" s="8"/>
      <c r="D27" s="8"/>
      <c r="E27" s="10">
        <v>7630679</v>
      </c>
      <c r="F27" s="10"/>
      <c r="G27" s="6">
        <f t="shared" si="0"/>
        <v>0.009603405786059163</v>
      </c>
      <c r="H27" s="10">
        <v>40199110</v>
      </c>
      <c r="I27" s="10"/>
      <c r="J27" s="27">
        <f t="shared" si="1"/>
        <v>0.03160727746848647</v>
      </c>
      <c r="K27" s="54">
        <f t="shared" si="2"/>
        <v>0.18982208810095547</v>
      </c>
      <c r="L27" s="12">
        <f t="shared" si="3"/>
        <v>14366505.482784057</v>
      </c>
      <c r="M27" s="12">
        <f t="shared" si="4"/>
        <v>21997184.482784055</v>
      </c>
      <c r="N27" s="12">
        <f t="shared" si="5"/>
        <v>189.82208810095545</v>
      </c>
      <c r="O27" s="12">
        <f t="shared" si="6"/>
        <v>547.2057586047067</v>
      </c>
      <c r="P27" s="53">
        <f t="shared" si="7"/>
        <v>1607964.4000000001</v>
      </c>
      <c r="Q27" s="12">
        <f>($M27+$P27)/$H27*1000</f>
        <v>587.2057586047068</v>
      </c>
    </row>
    <row r="28" spans="1:17" ht="13.5">
      <c r="A28" s="5">
        <v>21</v>
      </c>
      <c r="B28" s="9" t="s">
        <v>30</v>
      </c>
      <c r="C28" s="8"/>
      <c r="D28" s="8"/>
      <c r="E28" s="10">
        <v>23346982</v>
      </c>
      <c r="F28" s="10"/>
      <c r="G28" s="6">
        <f t="shared" si="0"/>
        <v>0.02938277734207128</v>
      </c>
      <c r="H28" s="10">
        <v>27346100</v>
      </c>
      <c r="I28" s="10"/>
      <c r="J28" s="27">
        <f t="shared" si="1"/>
        <v>0.021501365835735614</v>
      </c>
      <c r="K28" s="56">
        <f t="shared" si="2"/>
        <v>0.853759110074197</v>
      </c>
      <c r="L28" s="12">
        <f t="shared" si="3"/>
        <v>9773049.591962637</v>
      </c>
      <c r="M28" s="12">
        <f t="shared" si="4"/>
        <v>33120031.591962636</v>
      </c>
      <c r="N28" s="12">
        <f t="shared" si="5"/>
        <v>853.759110074197</v>
      </c>
      <c r="O28" s="57">
        <f t="shared" si="6"/>
        <v>1211.1427805779485</v>
      </c>
      <c r="P28" s="55">
        <f t="shared" si="7"/>
        <v>1093844</v>
      </c>
      <c r="Q28" s="12"/>
    </row>
    <row r="29" spans="1:17" ht="13.5">
      <c r="A29" s="5">
        <v>22</v>
      </c>
      <c r="B29" s="9" t="s">
        <v>31</v>
      </c>
      <c r="C29" s="8"/>
      <c r="D29" s="8"/>
      <c r="E29" s="10">
        <v>26043903</v>
      </c>
      <c r="F29" s="10"/>
      <c r="G29" s="6">
        <f t="shared" si="0"/>
        <v>0.03277692178661474</v>
      </c>
      <c r="H29" s="10">
        <v>41976710</v>
      </c>
      <c r="I29" s="10"/>
      <c r="J29" s="27">
        <f t="shared" si="1"/>
        <v>0.033004947626556674</v>
      </c>
      <c r="K29" s="52">
        <f t="shared" si="2"/>
        <v>0.6204369756467336</v>
      </c>
      <c r="L29" s="12">
        <f t="shared" si="3"/>
        <v>15001790.695471527</v>
      </c>
      <c r="M29" s="12">
        <f t="shared" si="4"/>
        <v>41045693.695471525</v>
      </c>
      <c r="N29" s="12">
        <f t="shared" si="5"/>
        <v>620.4369756467336</v>
      </c>
      <c r="O29" s="12">
        <f t="shared" si="6"/>
        <v>977.820646150485</v>
      </c>
      <c r="P29" s="55">
        <f t="shared" si="7"/>
        <v>1679068.4000000001</v>
      </c>
      <c r="Q29" s="12"/>
    </row>
    <row r="30" spans="1:17" ht="13.5">
      <c r="A30" s="5">
        <v>23</v>
      </c>
      <c r="B30" s="7" t="s">
        <v>32</v>
      </c>
      <c r="C30" s="8"/>
      <c r="D30" s="8"/>
      <c r="E30" s="10">
        <v>16459222</v>
      </c>
      <c r="F30" s="10"/>
      <c r="G30" s="6">
        <f t="shared" si="0"/>
        <v>0.020714354225729096</v>
      </c>
      <c r="H30" s="10">
        <v>23758730</v>
      </c>
      <c r="I30" s="10"/>
      <c r="J30" s="27">
        <f t="shared" si="1"/>
        <v>0.018680731275116626</v>
      </c>
      <c r="K30" s="56">
        <f t="shared" si="2"/>
        <v>0.692765227771013</v>
      </c>
      <c r="L30" s="12">
        <f t="shared" si="3"/>
        <v>8490982.133907594</v>
      </c>
      <c r="M30" s="12">
        <f t="shared" si="4"/>
        <v>24950204.133907594</v>
      </c>
      <c r="N30" s="12">
        <f t="shared" si="5"/>
        <v>692.765227771013</v>
      </c>
      <c r="O30" s="57">
        <f t="shared" si="6"/>
        <v>1050.1488982747644</v>
      </c>
      <c r="P30" s="53">
        <f t="shared" si="7"/>
        <v>950349.2000000001</v>
      </c>
      <c r="Q30" s="57">
        <f>($M30+$P30)/$H30*1000</f>
        <v>1090.1488982747644</v>
      </c>
    </row>
    <row r="31" spans="1:17" ht="13.5">
      <c r="A31" s="5">
        <v>24</v>
      </c>
      <c r="B31" s="9" t="s">
        <v>33</v>
      </c>
      <c r="C31" s="8"/>
      <c r="D31" s="8"/>
      <c r="E31" s="10">
        <v>7258092</v>
      </c>
      <c r="F31" s="10"/>
      <c r="G31" s="6">
        <f t="shared" si="0"/>
        <v>0.009134495463450857</v>
      </c>
      <c r="H31" s="10">
        <v>7986410</v>
      </c>
      <c r="I31" s="10"/>
      <c r="J31" s="27">
        <f t="shared" si="1"/>
        <v>0.006279459342435567</v>
      </c>
      <c r="K31" s="56">
        <f t="shared" si="2"/>
        <v>0.9088053330595349</v>
      </c>
      <c r="L31" s="12">
        <f t="shared" si="3"/>
        <v>2854212.5199478655</v>
      </c>
      <c r="M31" s="12">
        <f t="shared" si="4"/>
        <v>10112304.519947866</v>
      </c>
      <c r="N31" s="12">
        <f t="shared" si="5"/>
        <v>908.805333059535</v>
      </c>
      <c r="O31" s="57">
        <f t="shared" si="6"/>
        <v>1266.1890035632864</v>
      </c>
      <c r="P31" s="55">
        <f t="shared" si="7"/>
        <v>319456.4</v>
      </c>
      <c r="Q31" s="12"/>
    </row>
    <row r="32" spans="1:17" ht="13.5">
      <c r="A32" s="5">
        <v>25</v>
      </c>
      <c r="B32" s="7" t="s">
        <v>34</v>
      </c>
      <c r="C32" s="8"/>
      <c r="D32" s="8"/>
      <c r="E32" s="10">
        <v>47484347</v>
      </c>
      <c r="F32" s="10"/>
      <c r="G32" s="6">
        <f t="shared" si="0"/>
        <v>0.05976027201865536</v>
      </c>
      <c r="H32" s="10">
        <v>7121130</v>
      </c>
      <c r="I32" s="10"/>
      <c r="J32" s="27">
        <f t="shared" si="1"/>
        <v>0.0055991172888942824</v>
      </c>
      <c r="K32" s="58">
        <f t="shared" si="2"/>
        <v>6.668091580970998</v>
      </c>
      <c r="L32" s="12">
        <f t="shared" si="3"/>
        <v>2544975.577534379</v>
      </c>
      <c r="M32" s="12">
        <f t="shared" si="4"/>
        <v>50029322.57753438</v>
      </c>
      <c r="N32" s="12">
        <f t="shared" si="5"/>
        <v>6668.091580970998</v>
      </c>
      <c r="O32" s="57">
        <f t="shared" si="6"/>
        <v>7025.475251474749</v>
      </c>
      <c r="P32" s="53">
        <f t="shared" si="7"/>
        <v>284845.2</v>
      </c>
      <c r="Q32" s="57">
        <f>($M32+$P32)/$H32*1000</f>
        <v>7065.475251474749</v>
      </c>
    </row>
    <row r="33" spans="1:17" ht="13.5">
      <c r="A33" s="5">
        <v>26</v>
      </c>
      <c r="B33" s="9" t="s">
        <v>35</v>
      </c>
      <c r="C33" s="8"/>
      <c r="D33" s="8"/>
      <c r="E33" s="10">
        <v>2852872</v>
      </c>
      <c r="F33" s="10"/>
      <c r="G33" s="6">
        <f t="shared" si="0"/>
        <v>0.003590412789174617</v>
      </c>
      <c r="H33" s="10">
        <v>5400770</v>
      </c>
      <c r="I33" s="10"/>
      <c r="J33" s="27">
        <f t="shared" si="1"/>
        <v>0.004246453116337094</v>
      </c>
      <c r="K33" s="52">
        <f t="shared" si="2"/>
        <v>0.528234307330251</v>
      </c>
      <c r="L33" s="12">
        <f t="shared" si="3"/>
        <v>1930147.0061465453</v>
      </c>
      <c r="M33" s="12">
        <f t="shared" si="4"/>
        <v>4783019.0061465455</v>
      </c>
      <c r="N33" s="12">
        <f t="shared" si="5"/>
        <v>528.234307330251</v>
      </c>
      <c r="O33" s="12">
        <f t="shared" si="6"/>
        <v>885.6179778340024</v>
      </c>
      <c r="P33" s="55">
        <f t="shared" si="7"/>
        <v>216030.80000000002</v>
      </c>
      <c r="Q33" s="12"/>
    </row>
    <row r="34" spans="1:17" ht="13.5">
      <c r="A34" s="5">
        <v>27</v>
      </c>
      <c r="B34" s="7" t="s">
        <v>36</v>
      </c>
      <c r="C34" s="8"/>
      <c r="D34" s="8"/>
      <c r="E34" s="10">
        <v>59069982</v>
      </c>
      <c r="F34" s="10"/>
      <c r="G34" s="6">
        <f t="shared" si="0"/>
        <v>0.07434109165399444</v>
      </c>
      <c r="H34" s="10">
        <v>42928060</v>
      </c>
      <c r="I34" s="10"/>
      <c r="J34" s="27">
        <f t="shared" si="1"/>
        <v>0.033752963774666536</v>
      </c>
      <c r="K34" s="58">
        <f t="shared" si="2"/>
        <v>1.376022629487566</v>
      </c>
      <c r="L34" s="12">
        <f t="shared" si="3"/>
        <v>15341787.650405271</v>
      </c>
      <c r="M34" s="12">
        <f t="shared" si="4"/>
        <v>74411769.65040527</v>
      </c>
      <c r="N34" s="12">
        <f t="shared" si="5"/>
        <v>1376.0226294875658</v>
      </c>
      <c r="O34" s="57">
        <f t="shared" si="6"/>
        <v>1733.4062999913174</v>
      </c>
      <c r="P34" s="53">
        <f t="shared" si="7"/>
        <v>1717122.4000000001</v>
      </c>
      <c r="Q34" s="57">
        <f>($M34+$P34)/$H34*1000</f>
        <v>1773.4062999913176</v>
      </c>
    </row>
    <row r="35" spans="1:17" ht="13.5">
      <c r="A35" s="5">
        <v>28</v>
      </c>
      <c r="B35" s="9" t="s">
        <v>37</v>
      </c>
      <c r="C35" s="8"/>
      <c r="D35" s="8"/>
      <c r="E35" s="10">
        <v>12918670</v>
      </c>
      <c r="F35" s="10"/>
      <c r="G35" s="6">
        <f t="shared" si="0"/>
        <v>0.016258478469109883</v>
      </c>
      <c r="H35" s="10">
        <v>27376930</v>
      </c>
      <c r="I35" s="10"/>
      <c r="J35" s="27">
        <f t="shared" si="1"/>
        <v>0.021525606480972622</v>
      </c>
      <c r="K35" s="52">
        <f t="shared" si="2"/>
        <v>0.47188161711338705</v>
      </c>
      <c r="L35" s="12">
        <f t="shared" si="3"/>
        <v>9784067.730524268</v>
      </c>
      <c r="M35" s="12">
        <f t="shared" si="4"/>
        <v>22702737.730524268</v>
      </c>
      <c r="N35" s="12">
        <f t="shared" si="5"/>
        <v>471.88161711338705</v>
      </c>
      <c r="O35" s="12">
        <f t="shared" si="6"/>
        <v>829.2652876171385</v>
      </c>
      <c r="P35" s="55">
        <f t="shared" si="7"/>
        <v>1095077.2</v>
      </c>
      <c r="Q35" s="12"/>
    </row>
    <row r="36" spans="1:17" ht="13.5">
      <c r="A36" s="5">
        <v>29</v>
      </c>
      <c r="B36" s="9" t="s">
        <v>38</v>
      </c>
      <c r="C36" s="8"/>
      <c r="D36" s="8"/>
      <c r="E36" s="10">
        <v>4831343</v>
      </c>
      <c r="F36" s="10"/>
      <c r="G36" s="6">
        <f t="shared" si="0"/>
        <v>0.006080369429854989</v>
      </c>
      <c r="H36" s="10">
        <v>6126260</v>
      </c>
      <c r="I36" s="10"/>
      <c r="J36" s="27">
        <f t="shared" si="1"/>
        <v>0.004816882753476132</v>
      </c>
      <c r="K36" s="56">
        <f t="shared" si="2"/>
        <v>0.7886284617368509</v>
      </c>
      <c r="L36" s="12">
        <f t="shared" si="3"/>
        <v>2189425.285260312</v>
      </c>
      <c r="M36" s="12">
        <f t="shared" si="4"/>
        <v>7020768.285260312</v>
      </c>
      <c r="N36" s="12">
        <f t="shared" si="5"/>
        <v>788.6284617368509</v>
      </c>
      <c r="O36" s="57">
        <f t="shared" si="6"/>
        <v>1146.0121322406023</v>
      </c>
      <c r="P36" s="55">
        <f t="shared" si="7"/>
        <v>245050.4</v>
      </c>
      <c r="Q36" s="12"/>
    </row>
    <row r="37" spans="1:17" ht="13.5">
      <c r="A37" s="5">
        <v>30</v>
      </c>
      <c r="B37" s="9" t="s">
        <v>39</v>
      </c>
      <c r="C37" s="8"/>
      <c r="D37" s="8"/>
      <c r="E37" s="10">
        <v>30969705</v>
      </c>
      <c r="F37" s="10"/>
      <c r="G37" s="6">
        <f t="shared" si="0"/>
        <v>0.038976170297498475</v>
      </c>
      <c r="H37" s="10">
        <v>36175650</v>
      </c>
      <c r="I37" s="10"/>
      <c r="J37" s="27">
        <f t="shared" si="1"/>
        <v>0.028443759256183844</v>
      </c>
      <c r="K37" s="56">
        <f t="shared" si="2"/>
        <v>0.856092565026475</v>
      </c>
      <c r="L37" s="12">
        <f t="shared" si="3"/>
        <v>12928586.579859033</v>
      </c>
      <c r="M37" s="12">
        <f t="shared" si="4"/>
        <v>43898291.57985903</v>
      </c>
      <c r="N37" s="12">
        <f t="shared" si="5"/>
        <v>856.092565026475</v>
      </c>
      <c r="O37" s="57">
        <f t="shared" si="6"/>
        <v>1213.4762355302264</v>
      </c>
      <c r="P37" s="55">
        <f t="shared" si="7"/>
        <v>1447026</v>
      </c>
      <c r="Q37" s="12"/>
    </row>
    <row r="38" spans="1:17" ht="13.5">
      <c r="A38" s="5">
        <v>31</v>
      </c>
      <c r="B38" s="9" t="s">
        <v>40</v>
      </c>
      <c r="C38" s="8"/>
      <c r="D38" s="8"/>
      <c r="E38" s="10">
        <v>1741010</v>
      </c>
      <c r="F38" s="10"/>
      <c r="G38" s="6">
        <f t="shared" si="0"/>
        <v>0.002191105864574681</v>
      </c>
      <c r="H38" s="10">
        <v>7691550</v>
      </c>
      <c r="I38" s="10"/>
      <c r="J38" s="27">
        <f t="shared" si="1"/>
        <v>0.006047620333204817</v>
      </c>
      <c r="K38" s="54">
        <f t="shared" si="2"/>
        <v>0.22635359582918918</v>
      </c>
      <c r="L38" s="12">
        <f t="shared" si="3"/>
        <v>2748834.370863129</v>
      </c>
      <c r="M38" s="12">
        <f t="shared" si="4"/>
        <v>4489844.370863128</v>
      </c>
      <c r="N38" s="12">
        <f t="shared" si="5"/>
        <v>226.35359582918917</v>
      </c>
      <c r="O38" s="12">
        <f t="shared" si="6"/>
        <v>583.7372663329405</v>
      </c>
      <c r="P38" s="55">
        <f t="shared" si="7"/>
        <v>307662</v>
      </c>
      <c r="Q38" s="12"/>
    </row>
    <row r="39" spans="1:17" ht="13.5">
      <c r="A39" s="5">
        <v>32</v>
      </c>
      <c r="B39" s="9" t="s">
        <v>41</v>
      </c>
      <c r="C39" s="8"/>
      <c r="D39" s="8"/>
      <c r="E39" s="10">
        <v>181855</v>
      </c>
      <c r="F39" s="10"/>
      <c r="G39" s="6">
        <f t="shared" si="0"/>
        <v>0.00022886919489389988</v>
      </c>
      <c r="H39" s="10">
        <v>2950560</v>
      </c>
      <c r="I39" s="10"/>
      <c r="J39" s="27">
        <f t="shared" si="1"/>
        <v>0.0023199311777653145</v>
      </c>
      <c r="K39" s="54">
        <f t="shared" si="2"/>
        <v>0.06163406268640529</v>
      </c>
      <c r="L39" s="12">
        <f t="shared" si="3"/>
        <v>1054481.9628415487</v>
      </c>
      <c r="M39" s="12">
        <f t="shared" si="4"/>
        <v>1236336.9628415487</v>
      </c>
      <c r="N39" s="12">
        <f t="shared" si="5"/>
        <v>61.634062686405294</v>
      </c>
      <c r="O39" s="12">
        <f t="shared" si="6"/>
        <v>419.01773319015666</v>
      </c>
      <c r="P39" s="55">
        <f t="shared" si="7"/>
        <v>118022.40000000001</v>
      </c>
      <c r="Q39" s="12"/>
    </row>
    <row r="40" spans="1:17" ht="13.5">
      <c r="A40" s="5">
        <v>33</v>
      </c>
      <c r="B40" s="7" t="s">
        <v>42</v>
      </c>
      <c r="C40" s="8"/>
      <c r="D40" s="8"/>
      <c r="E40" s="10">
        <v>4681662</v>
      </c>
      <c r="F40" s="10"/>
      <c r="G40" s="6">
        <f t="shared" si="0"/>
        <v>0.005891992041491106</v>
      </c>
      <c r="H40" s="10">
        <v>8320480</v>
      </c>
      <c r="I40" s="10"/>
      <c r="J40" s="27">
        <f t="shared" si="1"/>
        <v>0.006542127923503588</v>
      </c>
      <c r="K40" s="52">
        <f t="shared" si="2"/>
        <v>0.5626672980404976</v>
      </c>
      <c r="L40" s="12">
        <f t="shared" si="3"/>
        <v>2973603.6827530535</v>
      </c>
      <c r="M40" s="12">
        <f t="shared" si="4"/>
        <v>7655265.6827530535</v>
      </c>
      <c r="N40" s="12">
        <f t="shared" si="5"/>
        <v>562.6672980404976</v>
      </c>
      <c r="O40" s="12">
        <f t="shared" si="6"/>
        <v>920.050968544249</v>
      </c>
      <c r="P40" s="53">
        <f t="shared" si="7"/>
        <v>332819.2</v>
      </c>
      <c r="Q40" s="32">
        <f>($M40+$P40)/$H40*1000</f>
        <v>960.0509685442491</v>
      </c>
    </row>
    <row r="41" spans="1:17" ht="13.5">
      <c r="A41" s="5">
        <v>34</v>
      </c>
      <c r="B41" s="9" t="s">
        <v>43</v>
      </c>
      <c r="C41" s="8"/>
      <c r="D41" s="8"/>
      <c r="E41" s="10">
        <v>2442315</v>
      </c>
      <c r="F41" s="10"/>
      <c r="G41" s="6">
        <f t="shared" si="0"/>
        <v>0.0030737162449605187</v>
      </c>
      <c r="H41" s="10">
        <v>6289520</v>
      </c>
      <c r="I41" s="10"/>
      <c r="J41" s="27">
        <f t="shared" si="1"/>
        <v>0.0049452488819676605</v>
      </c>
      <c r="K41" s="52">
        <f t="shared" si="2"/>
        <v>0.3883150065505794</v>
      </c>
      <c r="L41" s="12">
        <f t="shared" si="3"/>
        <v>2247771.743306754</v>
      </c>
      <c r="M41" s="12">
        <f t="shared" si="4"/>
        <v>4690086.743306754</v>
      </c>
      <c r="N41" s="12">
        <f t="shared" si="5"/>
        <v>388.31500655057937</v>
      </c>
      <c r="O41" s="12">
        <f t="shared" si="6"/>
        <v>745.6986770543307</v>
      </c>
      <c r="P41" s="55">
        <f t="shared" si="7"/>
        <v>251580.80000000002</v>
      </c>
      <c r="Q41" s="12"/>
    </row>
    <row r="42" spans="1:17" ht="13.5">
      <c r="A42" s="5">
        <v>35</v>
      </c>
      <c r="B42" s="7" t="s">
        <v>44</v>
      </c>
      <c r="C42" s="8"/>
      <c r="D42" s="8"/>
      <c r="E42" s="10">
        <v>3723197</v>
      </c>
      <c r="F42" s="10"/>
      <c r="G42" s="6">
        <f t="shared" si="0"/>
        <v>0.004685739186832275</v>
      </c>
      <c r="H42" s="10">
        <v>13754460</v>
      </c>
      <c r="I42" s="10"/>
      <c r="J42" s="27">
        <f t="shared" si="1"/>
        <v>0.010814693003133612</v>
      </c>
      <c r="K42" s="54">
        <f t="shared" si="2"/>
        <v>0.27069016159122206</v>
      </c>
      <c r="L42" s="12">
        <f t="shared" si="3"/>
        <v>4915619.400597028</v>
      </c>
      <c r="M42" s="12">
        <f t="shared" si="4"/>
        <v>8638816.400597028</v>
      </c>
      <c r="N42" s="12">
        <f t="shared" si="5"/>
        <v>270.6901615912221</v>
      </c>
      <c r="O42" s="12">
        <f t="shared" si="6"/>
        <v>628.0738320949735</v>
      </c>
      <c r="P42" s="53">
        <f t="shared" si="7"/>
        <v>550178.4</v>
      </c>
      <c r="Q42" s="12">
        <f>($M42+$P42)/$H42*1000</f>
        <v>668.0738320949735</v>
      </c>
    </row>
    <row r="43" spans="1:17" ht="13.5">
      <c r="A43" s="5">
        <v>36</v>
      </c>
      <c r="B43" s="9" t="s">
        <v>45</v>
      </c>
      <c r="C43" s="8"/>
      <c r="D43" s="8"/>
      <c r="E43" s="10">
        <v>120746</v>
      </c>
      <c r="F43" s="10"/>
      <c r="G43" s="6">
        <f t="shared" si="0"/>
        <v>0.0001519619466424285</v>
      </c>
      <c r="H43" s="10">
        <v>1994860</v>
      </c>
      <c r="I43" s="10"/>
      <c r="J43" s="27">
        <f t="shared" si="1"/>
        <v>0.001568494763460806</v>
      </c>
      <c r="K43" s="54">
        <f t="shared" si="2"/>
        <v>0.060528558395075344</v>
      </c>
      <c r="L43" s="12">
        <f t="shared" si="3"/>
        <v>712930.3889411136</v>
      </c>
      <c r="M43" s="12">
        <f t="shared" si="4"/>
        <v>833676.3889411136</v>
      </c>
      <c r="N43" s="12">
        <f t="shared" si="5"/>
        <v>60.52855839507534</v>
      </c>
      <c r="O43" s="12">
        <f t="shared" si="6"/>
        <v>417.9122288988268</v>
      </c>
      <c r="P43" s="55">
        <f t="shared" si="7"/>
        <v>79794.40000000001</v>
      </c>
      <c r="Q43" s="12"/>
    </row>
    <row r="44" spans="1:17" ht="13.5">
      <c r="A44" s="5">
        <v>37</v>
      </c>
      <c r="B44" s="9" t="s">
        <v>46</v>
      </c>
      <c r="C44" s="8"/>
      <c r="D44" s="8"/>
      <c r="E44" s="10">
        <v>14149094</v>
      </c>
      <c r="F44" s="10"/>
      <c r="G44" s="6">
        <f t="shared" si="0"/>
        <v>0.017806998720178765</v>
      </c>
      <c r="H44" s="10">
        <v>18868090</v>
      </c>
      <c r="I44" s="10"/>
      <c r="J44" s="27">
        <f t="shared" si="1"/>
        <v>0.014835377099900343</v>
      </c>
      <c r="K44" s="56">
        <f t="shared" si="2"/>
        <v>0.7498954054172945</v>
      </c>
      <c r="L44" s="12">
        <f t="shared" si="3"/>
        <v>6743147.259595127</v>
      </c>
      <c r="M44" s="12">
        <f t="shared" si="4"/>
        <v>20892241.259595126</v>
      </c>
      <c r="N44" s="12">
        <f t="shared" si="5"/>
        <v>749.8954054172945</v>
      </c>
      <c r="O44" s="57">
        <f t="shared" si="6"/>
        <v>1107.279075921046</v>
      </c>
      <c r="P44" s="55">
        <f t="shared" si="7"/>
        <v>754723.6</v>
      </c>
      <c r="Q44" s="12"/>
    </row>
    <row r="45" spans="1:17" ht="13.5">
      <c r="A45" s="5">
        <v>38</v>
      </c>
      <c r="B45" s="9" t="s">
        <v>47</v>
      </c>
      <c r="C45" s="8"/>
      <c r="D45" s="8"/>
      <c r="E45" s="10">
        <v>8555917</v>
      </c>
      <c r="F45" s="10"/>
      <c r="G45" s="6">
        <f t="shared" si="0"/>
        <v>0.010767841606604335</v>
      </c>
      <c r="H45" s="10">
        <v>18079060</v>
      </c>
      <c r="I45" s="10"/>
      <c r="J45" s="27">
        <f t="shared" si="1"/>
        <v>0.01421498798827673</v>
      </c>
      <c r="K45" s="52">
        <f t="shared" si="2"/>
        <v>0.4732501026048921</v>
      </c>
      <c r="L45" s="12">
        <f t="shared" si="3"/>
        <v>6461160.822057552</v>
      </c>
      <c r="M45" s="12">
        <f t="shared" si="4"/>
        <v>15017077.822057553</v>
      </c>
      <c r="N45" s="12">
        <f t="shared" si="5"/>
        <v>473.2501026048921</v>
      </c>
      <c r="O45" s="12">
        <f t="shared" si="6"/>
        <v>830.6337731086435</v>
      </c>
      <c r="P45" s="55">
        <f t="shared" si="7"/>
        <v>723162.4</v>
      </c>
      <c r="Q45" s="12"/>
    </row>
    <row r="46" spans="1:17" ht="13.5">
      <c r="A46" s="5">
        <v>39</v>
      </c>
      <c r="B46" s="7" t="s">
        <v>48</v>
      </c>
      <c r="C46" s="8"/>
      <c r="D46" s="8"/>
      <c r="E46" s="10">
        <v>3146665</v>
      </c>
      <c r="F46" s="10"/>
      <c r="G46" s="6">
        <f t="shared" si="0"/>
        <v>0.003960158836165151</v>
      </c>
      <c r="H46" s="10">
        <v>9410510</v>
      </c>
      <c r="I46" s="10"/>
      <c r="J46" s="27">
        <f t="shared" si="1"/>
        <v>0.007399183730434992</v>
      </c>
      <c r="K46" s="52">
        <f t="shared" si="2"/>
        <v>0.3343777329815281</v>
      </c>
      <c r="L46" s="12">
        <f t="shared" si="3"/>
        <v>3363162.6051122574</v>
      </c>
      <c r="M46" s="12">
        <f t="shared" si="4"/>
        <v>6509827.605112257</v>
      </c>
      <c r="N46" s="12">
        <f t="shared" si="5"/>
        <v>334.37773298152814</v>
      </c>
      <c r="O46" s="12">
        <f t="shared" si="6"/>
        <v>691.7614034852795</v>
      </c>
      <c r="P46" s="53">
        <f t="shared" si="7"/>
        <v>376420.4</v>
      </c>
      <c r="Q46" s="12">
        <f>($M46+$P46)/$H46*1000</f>
        <v>731.7614034852795</v>
      </c>
    </row>
    <row r="47" spans="1:17" ht="13.5">
      <c r="A47" s="5">
        <v>40</v>
      </c>
      <c r="B47" s="9" t="s">
        <v>49</v>
      </c>
      <c r="C47" s="8"/>
      <c r="D47" s="8"/>
      <c r="E47" s="10">
        <v>33635459</v>
      </c>
      <c r="F47" s="10"/>
      <c r="G47" s="6">
        <f t="shared" si="0"/>
        <v>0.042331090270912426</v>
      </c>
      <c r="H47" s="10">
        <v>65286040</v>
      </c>
      <c r="I47" s="10"/>
      <c r="J47" s="27">
        <f t="shared" si="1"/>
        <v>0.05133233002170213</v>
      </c>
      <c r="K47" s="52">
        <f t="shared" si="2"/>
        <v>0.5152013968070356</v>
      </c>
      <c r="L47" s="12">
        <f t="shared" si="3"/>
        <v>23332164.60785473</v>
      </c>
      <c r="M47" s="12">
        <f t="shared" si="4"/>
        <v>56967623.60785473</v>
      </c>
      <c r="N47" s="12">
        <f t="shared" si="5"/>
        <v>515.2013968070356</v>
      </c>
      <c r="O47" s="12">
        <f t="shared" si="6"/>
        <v>872.585067310787</v>
      </c>
      <c r="P47" s="55">
        <f t="shared" si="7"/>
        <v>2611441.6</v>
      </c>
      <c r="Q47" s="12"/>
    </row>
    <row r="48" spans="1:17" ht="13.5">
      <c r="A48" s="5">
        <v>41</v>
      </c>
      <c r="B48" s="9" t="s">
        <v>50</v>
      </c>
      <c r="C48" s="8"/>
      <c r="D48" s="8"/>
      <c r="E48" s="10">
        <v>3047986</v>
      </c>
      <c r="F48" s="10"/>
      <c r="G48" s="6">
        <f t="shared" si="0"/>
        <v>0.00383596877659607</v>
      </c>
      <c r="H48" s="10">
        <v>8008410</v>
      </c>
      <c r="I48" s="10"/>
      <c r="J48" s="27">
        <f t="shared" si="1"/>
        <v>0.0062967572404314855</v>
      </c>
      <c r="K48" s="52">
        <f t="shared" si="2"/>
        <v>0.3805981461988085</v>
      </c>
      <c r="L48" s="12">
        <f t="shared" si="3"/>
        <v>2862074.960698948</v>
      </c>
      <c r="M48" s="12">
        <f t="shared" si="4"/>
        <v>5910060.960698947</v>
      </c>
      <c r="N48" s="12">
        <f t="shared" si="5"/>
        <v>380.5981461988085</v>
      </c>
      <c r="O48" s="12">
        <f t="shared" si="6"/>
        <v>737.9818167025599</v>
      </c>
      <c r="P48" s="55">
        <f t="shared" si="7"/>
        <v>320336.4</v>
      </c>
      <c r="Q48" s="12"/>
    </row>
    <row r="49" spans="1:17" ht="13.5">
      <c r="A49" s="5">
        <v>42</v>
      </c>
      <c r="B49" s="9" t="s">
        <v>51</v>
      </c>
      <c r="C49" s="8"/>
      <c r="D49" s="8"/>
      <c r="E49" s="10">
        <v>8786896</v>
      </c>
      <c r="F49" s="10"/>
      <c r="G49" s="6">
        <f t="shared" si="0"/>
        <v>0.011058534618990016</v>
      </c>
      <c r="H49" s="10">
        <v>20665350</v>
      </c>
      <c r="I49" s="10"/>
      <c r="J49" s="27">
        <f t="shared" si="1"/>
        <v>0.016248505288634172</v>
      </c>
      <c r="K49" s="52">
        <f t="shared" si="2"/>
        <v>0.4251994764182557</v>
      </c>
      <c r="L49" s="12">
        <f t="shared" si="3"/>
        <v>7385458.635244698</v>
      </c>
      <c r="M49" s="12">
        <f t="shared" si="4"/>
        <v>16172354.635244697</v>
      </c>
      <c r="N49" s="12">
        <f t="shared" si="5"/>
        <v>425.1994764182557</v>
      </c>
      <c r="O49" s="12">
        <f t="shared" si="6"/>
        <v>782.583146922007</v>
      </c>
      <c r="P49" s="55">
        <f t="shared" si="7"/>
        <v>826614</v>
      </c>
      <c r="Q49" s="12"/>
    </row>
    <row r="50" spans="1:17" ht="13.5">
      <c r="A50" s="5">
        <v>43</v>
      </c>
      <c r="B50" s="9" t="s">
        <v>52</v>
      </c>
      <c r="C50" s="8"/>
      <c r="D50" s="8"/>
      <c r="E50" s="10">
        <v>27396738</v>
      </c>
      <c r="F50" s="10"/>
      <c r="G50" s="6">
        <f t="shared" si="0"/>
        <v>0.03447949942965062</v>
      </c>
      <c r="H50" s="10">
        <v>54740840</v>
      </c>
      <c r="I50" s="10"/>
      <c r="J50" s="27">
        <f t="shared" si="1"/>
        <v>0.04304097575140402</v>
      </c>
      <c r="K50" s="52">
        <f t="shared" si="2"/>
        <v>0.5004807745003548</v>
      </c>
      <c r="L50" s="12">
        <f t="shared" si="3"/>
        <v>19563482.325658575</v>
      </c>
      <c r="M50" s="12">
        <f t="shared" si="4"/>
        <v>46960220.325658575</v>
      </c>
      <c r="N50" s="12">
        <f t="shared" si="5"/>
        <v>500.48077450035476</v>
      </c>
      <c r="O50" s="12">
        <f t="shared" si="6"/>
        <v>857.8644450041062</v>
      </c>
      <c r="P50" s="55">
        <f t="shared" si="7"/>
        <v>2189633.6</v>
      </c>
      <c r="Q50" s="12"/>
    </row>
    <row r="51" spans="1:17" ht="13.5">
      <c r="A51" s="5">
        <v>44</v>
      </c>
      <c r="B51" s="9" t="s">
        <v>53</v>
      </c>
      <c r="C51" s="8"/>
      <c r="D51" s="8"/>
      <c r="E51" s="10">
        <v>3032161</v>
      </c>
      <c r="F51" s="10"/>
      <c r="G51" s="6">
        <f t="shared" si="0"/>
        <v>0.0038160526070698214</v>
      </c>
      <c r="H51" s="10">
        <v>8958280</v>
      </c>
      <c r="I51" s="10"/>
      <c r="J51" s="27">
        <f t="shared" si="1"/>
        <v>0.007043609711767076</v>
      </c>
      <c r="K51" s="52">
        <f t="shared" si="2"/>
        <v>0.33847580115825804</v>
      </c>
      <c r="L51" s="12">
        <f t="shared" si="3"/>
        <v>3201542.987800346</v>
      </c>
      <c r="M51" s="12">
        <f t="shared" si="4"/>
        <v>6233703.987800347</v>
      </c>
      <c r="N51" s="12">
        <f t="shared" si="5"/>
        <v>338.47580115825804</v>
      </c>
      <c r="O51" s="12">
        <f t="shared" si="6"/>
        <v>695.8594716620096</v>
      </c>
      <c r="P51" s="55">
        <f t="shared" si="7"/>
        <v>358331.2</v>
      </c>
      <c r="Q51" s="12"/>
    </row>
    <row r="52" spans="1:17" ht="13.5">
      <c r="A52" s="5">
        <v>45</v>
      </c>
      <c r="B52" s="7" t="s">
        <v>54</v>
      </c>
      <c r="C52" s="8"/>
      <c r="D52" s="8"/>
      <c r="E52" s="10">
        <v>7121595</v>
      </c>
      <c r="F52" s="10"/>
      <c r="G52" s="6">
        <f t="shared" si="0"/>
        <v>0.008962710478185493</v>
      </c>
      <c r="H52" s="10">
        <v>13518350</v>
      </c>
      <c r="I52" s="10"/>
      <c r="J52" s="27">
        <f t="shared" si="1"/>
        <v>0.010629047244232871</v>
      </c>
      <c r="K52" s="52">
        <f t="shared" si="2"/>
        <v>0.5268094848853595</v>
      </c>
      <c r="L52" s="12">
        <f t="shared" si="3"/>
        <v>4831237.542154388</v>
      </c>
      <c r="M52" s="12">
        <f t="shared" si="4"/>
        <v>11952832.542154387</v>
      </c>
      <c r="N52" s="12">
        <f t="shared" si="5"/>
        <v>526.8094848853596</v>
      </c>
      <c r="O52" s="12">
        <f t="shared" si="6"/>
        <v>884.1931553891108</v>
      </c>
      <c r="P52" s="53">
        <f t="shared" si="7"/>
        <v>540734</v>
      </c>
      <c r="Q52" s="32">
        <f>($M52+$P52)/$H52*1000</f>
        <v>924.1931553891109</v>
      </c>
    </row>
    <row r="53" spans="1:17" ht="13.5">
      <c r="A53" s="5">
        <v>46</v>
      </c>
      <c r="B53" s="7" t="s">
        <v>55</v>
      </c>
      <c r="C53" s="8"/>
      <c r="D53" s="8"/>
      <c r="E53" s="10">
        <v>9653479</v>
      </c>
      <c r="F53" s="10"/>
      <c r="G53" s="6">
        <f t="shared" si="0"/>
        <v>0.01214915161340172</v>
      </c>
      <c r="H53" s="10">
        <v>36537145</v>
      </c>
      <c r="I53" s="10"/>
      <c r="J53" s="27">
        <f t="shared" si="1"/>
        <v>0.02872799123963996</v>
      </c>
      <c r="K53" s="54">
        <f t="shared" si="2"/>
        <v>0.2642099977981312</v>
      </c>
      <c r="L53" s="12">
        <f t="shared" si="3"/>
        <v>13057778.989827788</v>
      </c>
      <c r="M53" s="12">
        <f t="shared" si="4"/>
        <v>22711257.98982779</v>
      </c>
      <c r="N53" s="12">
        <f t="shared" si="5"/>
        <v>264.2099977981312</v>
      </c>
      <c r="O53" s="12">
        <f t="shared" si="6"/>
        <v>621.5936683018826</v>
      </c>
      <c r="P53" s="53">
        <f t="shared" si="7"/>
        <v>1461485.8</v>
      </c>
      <c r="Q53" s="12">
        <f>($M53+$P53)/$H53*1000</f>
        <v>661.5936683018826</v>
      </c>
    </row>
    <row r="54" spans="1:17" ht="13.5">
      <c r="A54" s="5">
        <v>47</v>
      </c>
      <c r="B54" s="7" t="s">
        <v>56</v>
      </c>
      <c r="C54" s="18"/>
      <c r="D54" s="18"/>
      <c r="E54" s="19">
        <v>25436413</v>
      </c>
      <c r="F54" s="10"/>
      <c r="G54" s="6">
        <f t="shared" si="0"/>
        <v>0.03201237999669368</v>
      </c>
      <c r="H54" s="10">
        <v>67800040</v>
      </c>
      <c r="I54" s="10"/>
      <c r="J54" s="27">
        <f t="shared" si="1"/>
        <v>0.05330900800178117</v>
      </c>
      <c r="K54" s="52">
        <f t="shared" si="2"/>
        <v>0.37516811199521416</v>
      </c>
      <c r="L54" s="12">
        <f t="shared" si="3"/>
        <v>24230627.155501164</v>
      </c>
      <c r="M54" s="12">
        <f t="shared" si="4"/>
        <v>49667040.155501164</v>
      </c>
      <c r="N54" s="12">
        <f t="shared" si="5"/>
        <v>375.16811199521413</v>
      </c>
      <c r="O54" s="12">
        <f t="shared" si="6"/>
        <v>732.5517824989656</v>
      </c>
      <c r="P54" s="53">
        <f t="shared" si="7"/>
        <v>2712001.6</v>
      </c>
      <c r="Q54" s="12">
        <f>($M54+$P54)/$H54*1000</f>
        <v>772.5517824989656</v>
      </c>
    </row>
    <row r="55" spans="2:17" ht="13.5">
      <c r="B55" s="59" t="s">
        <v>92</v>
      </c>
      <c r="C55" s="11"/>
      <c r="D55" s="11"/>
      <c r="E55" s="20">
        <f>SUM(E8:E54)</f>
        <v>794580503</v>
      </c>
      <c r="F55" s="29"/>
      <c r="G55" s="30">
        <f>$E55/$E$55</f>
        <v>1</v>
      </c>
      <c r="H55" s="29">
        <f>SUM(H8:H54)</f>
        <v>1271830832</v>
      </c>
      <c r="I55" s="29"/>
      <c r="J55" s="60">
        <f t="shared" si="1"/>
        <v>1</v>
      </c>
      <c r="K55" s="56">
        <f t="shared" si="2"/>
        <v>0.6247532950199779</v>
      </c>
      <c r="L55" s="17">
        <v>454531571</v>
      </c>
      <c r="M55" s="20">
        <f t="shared" si="4"/>
        <v>1249112074</v>
      </c>
      <c r="N55" s="20">
        <f t="shared" si="5"/>
        <v>624.7532950199779</v>
      </c>
      <c r="O55" s="20">
        <f t="shared" si="6"/>
        <v>982.1369655237293</v>
      </c>
      <c r="P55" s="61">
        <f t="shared" si="7"/>
        <v>50873233.28</v>
      </c>
      <c r="Q55" s="62"/>
    </row>
    <row r="56" spans="9:17" ht="13.5">
      <c r="I56" s="38"/>
      <c r="J56" s="38"/>
      <c r="K56" s="33"/>
      <c r="L56" s="39"/>
      <c r="M56" s="39"/>
      <c r="N56" s="34"/>
      <c r="O56" s="35"/>
      <c r="P56" s="63">
        <f>SUM(P8,P17,P22,P27,P30,P32,P34,P40,P42,P46,P52,P53,P54)</f>
        <v>16227824.200000001</v>
      </c>
      <c r="Q56" s="64"/>
    </row>
    <row r="58" spans="2:17" ht="13.5">
      <c r="B58" s="65" t="s">
        <v>93</v>
      </c>
      <c r="C58" s="8"/>
      <c r="D58" s="8"/>
      <c r="E58" s="10">
        <f>SUM(E8:E19)</f>
        <v>294854086</v>
      </c>
      <c r="F58" s="10"/>
      <c r="G58" s="6">
        <f>SUM(G8:G19)</f>
        <v>0.37108145101315176</v>
      </c>
      <c r="H58" s="10">
        <f>SUM(H8:H19)</f>
        <v>478291349</v>
      </c>
      <c r="I58" s="10"/>
      <c r="J58" s="27">
        <f>SUM(J8:J19)</f>
        <v>0.37606522578782714</v>
      </c>
      <c r="K58" s="52">
        <f>$E58/$H58</f>
        <v>0.6164738012018696</v>
      </c>
      <c r="L58" s="12">
        <f>SUM(L8:L19)</f>
        <v>170933517.87581074</v>
      </c>
      <c r="M58" s="12">
        <f>SUM(M8:M19)</f>
        <v>465787603.87581074</v>
      </c>
      <c r="N58" s="12">
        <f>$E58/$H58*1000</f>
        <v>616.4738012018696</v>
      </c>
      <c r="O58" s="12">
        <f>$M58/$H58*1000</f>
        <v>973.8574717056209</v>
      </c>
      <c r="P58" s="53">
        <f>SUM(P8,P17)</f>
        <v>4169315.5999999996</v>
      </c>
      <c r="Q58" s="12">
        <f>($M58+$P58)/$H58*1000</f>
        <v>982.574576057847</v>
      </c>
    </row>
    <row r="59" spans="2:17" ht="13.5">
      <c r="B59" s="65" t="s">
        <v>94</v>
      </c>
      <c r="C59" s="8"/>
      <c r="D59" s="8"/>
      <c r="E59" s="10">
        <f>SUM(E20:E37)</f>
        <v>342873229</v>
      </c>
      <c r="F59" s="10"/>
      <c r="G59" s="6">
        <f>SUM(G20:G37)</f>
        <v>0.43151477755300527</v>
      </c>
      <c r="H59" s="10">
        <f>SUM(H20:H37)</f>
        <v>430665938</v>
      </c>
      <c r="I59" s="10"/>
      <c r="J59" s="27">
        <f>SUM(J20:J37)</f>
        <v>0.33861888481093216</v>
      </c>
      <c r="K59" s="52">
        <f>$E59/$H59</f>
        <v>0.7961466156164874</v>
      </c>
      <c r="L59" s="12">
        <f>SUM(L20:L37)</f>
        <v>153912973.68338102</v>
      </c>
      <c r="M59" s="12">
        <f>SUM(M20:M37)</f>
        <v>496786202.6833811</v>
      </c>
      <c r="N59" s="12">
        <f>$E59/$H59*1000</f>
        <v>796.1466156164873</v>
      </c>
      <c r="O59" s="57">
        <f>$M59/$H59*1000</f>
        <v>1153.530286120239</v>
      </c>
      <c r="P59" s="53">
        <f>SUM(P22,P27,P30,P32,P34)</f>
        <v>6084869.200000001</v>
      </c>
      <c r="Q59" s="57">
        <f>($M59+$P59)/$H59*1000</f>
        <v>1167.6592632765423</v>
      </c>
    </row>
    <row r="60" spans="2:17" ht="13.5">
      <c r="B60" s="65" t="s">
        <v>95</v>
      </c>
      <c r="C60" s="8"/>
      <c r="D60" s="8"/>
      <c r="E60" s="10">
        <f>SUM(E38:E54)</f>
        <v>156853188</v>
      </c>
      <c r="F60" s="10"/>
      <c r="G60" s="6">
        <f>SUM(G38:G54)</f>
        <v>0.19740377143384302</v>
      </c>
      <c r="H60" s="10">
        <f>SUM(H38:H54)</f>
        <v>362873545</v>
      </c>
      <c r="I60" s="10"/>
      <c r="J60" s="27">
        <f>SUM(J38:J54)</f>
        <v>0.28531588940124075</v>
      </c>
      <c r="K60" s="52">
        <f>$E60/$H60</f>
        <v>0.43225302632629226</v>
      </c>
      <c r="L60" s="12">
        <f>SUM(L38:L54)</f>
        <v>129685079.44080818</v>
      </c>
      <c r="M60" s="12">
        <f>SUM(M38:M54)</f>
        <v>286538267.4408082</v>
      </c>
      <c r="N60" s="12">
        <f>$E60/$H60*1000</f>
        <v>432.25302632629223</v>
      </c>
      <c r="O60" s="12">
        <f>$M60/$H60*1000</f>
        <v>789.6366968300435</v>
      </c>
      <c r="P60" s="53">
        <f>SUM(P40,P42,P46,P52,P53,P54)</f>
        <v>5973639.4</v>
      </c>
      <c r="Q60" s="12">
        <f>($M60+$P60)/$H60*1000</f>
        <v>806.098738448426</v>
      </c>
    </row>
    <row r="61" spans="2:17" ht="13.5">
      <c r="B61" s="59" t="s">
        <v>92</v>
      </c>
      <c r="C61" s="11"/>
      <c r="D61" s="11"/>
      <c r="E61" s="66">
        <f aca="true" t="shared" si="8" ref="E61:P61">SUM(E58:E60)</f>
        <v>794580503</v>
      </c>
      <c r="F61" s="66"/>
      <c r="G61" s="67">
        <f t="shared" si="8"/>
        <v>1</v>
      </c>
      <c r="H61" s="66">
        <f t="shared" si="8"/>
        <v>1271830832</v>
      </c>
      <c r="I61" s="66"/>
      <c r="J61" s="60">
        <f t="shared" si="8"/>
        <v>1</v>
      </c>
      <c r="K61" s="56">
        <f>AVERAGE(K58:K60)</f>
        <v>0.6149578143815497</v>
      </c>
      <c r="L61" s="20">
        <f t="shared" si="8"/>
        <v>454531570.99999994</v>
      </c>
      <c r="M61" s="20">
        <f t="shared" si="8"/>
        <v>1249112074</v>
      </c>
      <c r="N61" s="20">
        <f>$E61/$H61*1000</f>
        <v>624.7532950199779</v>
      </c>
      <c r="O61" s="20">
        <f>$M61/$H61*1000</f>
        <v>982.1369655237293</v>
      </c>
      <c r="P61" s="68">
        <f t="shared" si="8"/>
        <v>16227824.200000001</v>
      </c>
      <c r="Q61" s="62">
        <f>($M61+$P61)/$H61*1000</f>
        <v>994.896385874061</v>
      </c>
    </row>
  </sheetData>
  <sheetProtection/>
  <mergeCells count="8">
    <mergeCell ref="A6:A7"/>
    <mergeCell ref="I56:J56"/>
    <mergeCell ref="L56:M56"/>
    <mergeCell ref="B1:J1"/>
    <mergeCell ref="D2:K2"/>
    <mergeCell ref="B6:B7"/>
    <mergeCell ref="G6:G7"/>
    <mergeCell ref="J6:J7"/>
  </mergeCells>
  <printOptions horizontalCentered="1"/>
  <pageMargins left="0.7874015748031497" right="0.7874015748031497" top="0.3937007874015748" bottom="0.3937007874015748" header="0.5118110236220472" footer="0"/>
  <pageSetup horizontalDpi="1200" verticalDpi="1200" orientation="landscape" paperSize="2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2015-07-10T04:51:01Z</cp:lastPrinted>
  <dcterms:created xsi:type="dcterms:W3CDTF">2015-07-10T02:29:58Z</dcterms:created>
  <dcterms:modified xsi:type="dcterms:W3CDTF">2015-07-11T00:27:06Z</dcterms:modified>
  <cp:category/>
  <cp:version/>
  <cp:contentType/>
  <cp:contentStatus/>
</cp:coreProperties>
</file>